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</sheets>
  <definedNames/>
  <calcPr fullCalcOnLoad="1"/>
</workbook>
</file>

<file path=xl/sharedStrings.xml><?xml version="1.0" encoding="utf-8"?>
<sst xmlns="http://schemas.openxmlformats.org/spreadsheetml/2006/main" count="461" uniqueCount="164">
  <si>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</si>
  <si>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</si>
  <si>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</si>
  <si>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</si>
  <si>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</si>
  <si>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</si>
  <si>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</si>
  <si>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</si>
  <si>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</si>
  <si>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</si>
  <si>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</si>
  <si>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</si>
  <si>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</si>
  <si>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</si>
  <si>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</si>
  <si>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</si>
  <si>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</si>
  <si>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</si>
  <si>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</si>
  <si>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</si>
  <si>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</si>
  <si>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</si>
  <si>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</si>
  <si>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</si>
  <si>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</si>
  <si>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</si>
  <si>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</si>
  <si>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</si>
  <si>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</si>
  <si>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</si>
  <si>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</si>
  <si>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</si>
  <si>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</si>
  <si>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</si>
  <si>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</si>
  <si>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</si>
  <si>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</si>
  <si>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</si>
  <si>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</si>
  <si>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</si>
  <si>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</si>
  <si>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</si>
  <si>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</si>
  <si>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</si>
  <si>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</si>
  <si>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</si>
  <si>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</si>
  <si>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</si>
  <si>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</si>
  <si>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</si>
  <si>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</si>
  <si>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</si>
  <si>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</si>
  <si>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</si>
  <si>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</si>
  <si>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</si>
  <si>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</si>
  <si>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</si>
  <si>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</si>
  <si>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</si>
  <si>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</si>
  <si>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</si>
  <si>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</si>
  <si>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</si>
  <si>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</si>
  <si>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</si>
  <si>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</si>
  <si>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</si>
  <si>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</si>
  <si>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</si>
  <si>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</si>
  <si>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</si>
  <si>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</si>
  <si>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</si>
  <si>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</si>
  <si>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</si>
  <si>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</si>
  <si>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</si>
  <si>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</si>
  <si>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</si>
  <si>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</si>
  <si>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</si>
  <si>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</si>
  <si>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</si>
  <si>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</si>
  <si>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</si>
  <si>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</si>
  <si>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</si>
  <si>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</si>
  <si>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</si>
  <si>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</si>
  <si>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</si>
  <si>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</si>
  <si>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</si>
  <si>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</si>
  <si>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</si>
  <si>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</si>
  <si>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</si>
  <si>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</si>
  <si>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</si>
  <si>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</si>
  <si>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</si>
  <si>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</si>
  <si>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</si>
  <si>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</si>
  <si>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</si>
  <si>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</si>
  <si>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</si>
  <si>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</si>
  <si>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</si>
  <si>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</si>
  <si>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</si>
  <si>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</si>
  <si>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</si>
  <si>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</si>
  <si>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</si>
  <si>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</si>
  <si>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</si>
  <si>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</si>
  <si>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</si>
  <si>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</si>
  <si>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</si>
  <si>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</si>
  <si>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</si>
  <si>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</si>
  <si>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</si>
  <si>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</si>
  <si>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</si>
  <si>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</si>
  <si>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</si>
  <si>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</si>
  <si>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</si>
  <si>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</si>
  <si>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</si>
  <si>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</si>
  <si>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</si>
  <si>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</si>
  <si>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</si>
  <si>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</si>
  <si>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</si>
  <si>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</si>
  <si>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</si>
  <si>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</si>
  <si>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</si>
  <si>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</si>
  <si>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</si>
  <si>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</si>
  <si>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</si>
  <si>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</si>
  <si>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</si>
  <si>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</si>
  <si>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</si>
  <si>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</si>
  <si>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</si>
  <si>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</si>
  <si>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</si>
  <si>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</si>
  <si>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</si>
  <si>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</si>
  <si>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</si>
  <si>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</si>
  <si>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</si>
  <si>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</si>
  <si>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07.03.18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</si>
</sst>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4" sqref="B1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76" t="s">
        <v>162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160</v>
      </c>
      <c r="V3" s="289" t="s">
        <v>161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156</v>
      </c>
      <c r="G4" s="292" t="s">
        <v>31</v>
      </c>
      <c r="H4" s="294" t="s">
        <v>157</v>
      </c>
      <c r="I4" s="287" t="s">
        <v>158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163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159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271753.61000000004</v>
      </c>
      <c r="H8" s="103">
        <f>G8-F8</f>
        <v>-89789.32899999997</v>
      </c>
      <c r="I8" s="210">
        <f aca="true" t="shared" si="0" ref="I8:I15">G8/F8</f>
        <v>0.7516496124959587</v>
      </c>
      <c r="J8" s="104">
        <f aca="true" t="shared" si="1" ref="J8:J52">G8-E8</f>
        <v>-1308880.19</v>
      </c>
      <c r="K8" s="156">
        <f aca="true" t="shared" si="2" ref="K8:K14">G8/E8</f>
        <v>0.17192698903439876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-21792.159999999974</v>
      </c>
      <c r="T8" s="143">
        <f aca="true" t="shared" si="6" ref="T8:T20">G8/R8</f>
        <v>0.9257623095710084</v>
      </c>
      <c r="U8" s="103">
        <f>U9+U15+U18+U19+U23+U17</f>
        <v>119781.5</v>
      </c>
      <c r="V8" s="103">
        <f>V9+V15+V18+V19+V23+V17</f>
        <v>29861.690000000017</v>
      </c>
      <c r="W8" s="103">
        <f>V8-U8</f>
        <v>-89919.80999999998</v>
      </c>
      <c r="X8" s="143">
        <f aca="true" t="shared" si="7" ref="X8:X15">V8/U8</f>
        <v>0.24930135288003588</v>
      </c>
      <c r="Y8" s="199">
        <f aca="true" t="shared" si="8" ref="Y8:Y22">T8-Q8</f>
        <v>-0.2630541019601227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164183.7</v>
      </c>
      <c r="H9" s="102">
        <f>G9-F9</f>
        <v>-45012.638999999996</v>
      </c>
      <c r="I9" s="208">
        <f t="shared" si="0"/>
        <v>0.7848306561426011</v>
      </c>
      <c r="J9" s="108">
        <f t="shared" si="1"/>
        <v>-792019.3</v>
      </c>
      <c r="K9" s="148">
        <f t="shared" si="2"/>
        <v>0.1717038118474843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1996.3400000000256</v>
      </c>
      <c r="T9" s="144">
        <f t="shared" si="6"/>
        <v>1.0123088507020523</v>
      </c>
      <c r="U9" s="107">
        <f>F9-лютий!F9</f>
        <v>70204</v>
      </c>
      <c r="V9" s="110">
        <f>G9-лютий!G9</f>
        <v>24104.830000000016</v>
      </c>
      <c r="W9" s="111">
        <f>V9-U9</f>
        <v>-46099.169999999984</v>
      </c>
      <c r="X9" s="148">
        <f t="shared" si="7"/>
        <v>0.34335408238846815</v>
      </c>
      <c r="Y9" s="200">
        <f t="shared" si="8"/>
        <v>-0.22019454118510517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151047.43</v>
      </c>
      <c r="H10" s="71">
        <f aca="true" t="shared" si="9" ref="H10:H47">G10-F10</f>
        <v>-41831.27000000002</v>
      </c>
      <c r="I10" s="209">
        <f t="shared" si="0"/>
        <v>0.7831213607308634</v>
      </c>
      <c r="J10" s="72">
        <f t="shared" si="1"/>
        <v>-730755.5700000001</v>
      </c>
      <c r="K10" s="75">
        <f t="shared" si="2"/>
        <v>0.1712938490796697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2732.0599999999977</v>
      </c>
      <c r="T10" s="145">
        <f t="shared" si="6"/>
        <v>1.018420612779377</v>
      </c>
      <c r="U10" s="73">
        <f>F10-лютий!F10</f>
        <v>65100.000000000015</v>
      </c>
      <c r="V10" s="98">
        <f>G10-лютий!G10</f>
        <v>23257.979999999996</v>
      </c>
      <c r="W10" s="74">
        <f aca="true" t="shared" si="10" ref="W10:W52">V10-U10</f>
        <v>-41842.02000000002</v>
      </c>
      <c r="X10" s="75">
        <f t="shared" si="7"/>
        <v>0.3572654377880183</v>
      </c>
      <c r="Y10" s="198">
        <f t="shared" si="8"/>
        <v>-0.22373083184361398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8114.86</v>
      </c>
      <c r="H11" s="71">
        <f t="shared" si="9"/>
        <v>-2639.840000000001</v>
      </c>
      <c r="I11" s="209">
        <f t="shared" si="0"/>
        <v>0.7545408054153068</v>
      </c>
      <c r="J11" s="72">
        <f t="shared" si="1"/>
        <v>-41785.14</v>
      </c>
      <c r="K11" s="75">
        <f t="shared" si="2"/>
        <v>0.16262244488977956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-989.6199999999999</v>
      </c>
      <c r="T11" s="145">
        <f t="shared" si="6"/>
        <v>0.8913040612972954</v>
      </c>
      <c r="U11" s="73">
        <f>F11-лютий!F11</f>
        <v>3670.000000000001</v>
      </c>
      <c r="V11" s="98">
        <f>G11-лютий!G11</f>
        <v>427.46000000000004</v>
      </c>
      <c r="W11" s="74">
        <f t="shared" si="10"/>
        <v>-3242.540000000001</v>
      </c>
      <c r="X11" s="75">
        <f t="shared" si="7"/>
        <v>0.11647411444141688</v>
      </c>
      <c r="Y11" s="198">
        <f t="shared" si="8"/>
        <v>-0.2823604131962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1918.07</v>
      </c>
      <c r="H12" s="71">
        <f t="shared" si="9"/>
        <v>-376.33900000000017</v>
      </c>
      <c r="I12" s="209">
        <f t="shared" si="0"/>
        <v>0.8359756259672969</v>
      </c>
      <c r="J12" s="72">
        <f t="shared" si="1"/>
        <v>-10081.93</v>
      </c>
      <c r="K12" s="75">
        <f t="shared" si="2"/>
        <v>0.15983916666666667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153.37999999999988</v>
      </c>
      <c r="T12" s="145">
        <f t="shared" si="6"/>
        <v>1.0869161155783735</v>
      </c>
      <c r="U12" s="73">
        <f>F12-лютий!F12</f>
        <v>830</v>
      </c>
      <c r="V12" s="98">
        <f>G12-лютий!G12</f>
        <v>325.14999999999986</v>
      </c>
      <c r="W12" s="74">
        <f t="shared" si="10"/>
        <v>-504.85000000000014</v>
      </c>
      <c r="X12" s="75">
        <f t="shared" si="7"/>
        <v>0.39174698795180707</v>
      </c>
      <c r="Y12" s="198">
        <f t="shared" si="8"/>
        <v>0.08626152069755566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2795.72</v>
      </c>
      <c r="H13" s="71">
        <f t="shared" si="9"/>
        <v>-261.1800000000003</v>
      </c>
      <c r="I13" s="209">
        <f t="shared" si="0"/>
        <v>0.9145605024698222</v>
      </c>
      <c r="J13" s="72">
        <f t="shared" si="1"/>
        <v>-9204.28</v>
      </c>
      <c r="K13" s="75">
        <f t="shared" si="2"/>
        <v>0.23297666666666664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166.55999999999995</v>
      </c>
      <c r="T13" s="145">
        <f t="shared" si="6"/>
        <v>1.0633510322688615</v>
      </c>
      <c r="U13" s="73">
        <f>F13-лютий!F13</f>
        <v>571</v>
      </c>
      <c r="V13" s="98">
        <f>G13-лютий!G13</f>
        <v>94.25</v>
      </c>
      <c r="W13" s="74">
        <f t="shared" si="10"/>
        <v>-476.75</v>
      </c>
      <c r="X13" s="75">
        <f t="shared" si="7"/>
        <v>0.165061295971979</v>
      </c>
      <c r="Y13" s="198">
        <f t="shared" si="8"/>
        <v>-0.13224796781184156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335.89</v>
      </c>
      <c r="H15" s="102">
        <f t="shared" si="9"/>
        <v>275.89</v>
      </c>
      <c r="I15" s="208">
        <f t="shared" si="0"/>
        <v>5.598166666666667</v>
      </c>
      <c r="J15" s="108">
        <f t="shared" si="1"/>
        <v>-564.11</v>
      </c>
      <c r="K15" s="108">
        <f aca="true" t="shared" si="11" ref="K15:K23">G15/E15*100</f>
        <v>37.32111111111111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702.31</v>
      </c>
      <c r="T15" s="146">
        <f t="shared" si="6"/>
        <v>-0.9166803122100321</v>
      </c>
      <c r="U15" s="107">
        <f>F15-лютий!F15</f>
        <v>50</v>
      </c>
      <c r="V15" s="110">
        <f>G15-лютий!G15</f>
        <v>216.35999999999999</v>
      </c>
      <c r="W15" s="111">
        <f t="shared" si="10"/>
        <v>166.35999999999999</v>
      </c>
      <c r="X15" s="148">
        <f t="shared" si="7"/>
        <v>4.3271999999999995</v>
      </c>
      <c r="Y15" s="197">
        <f t="shared" si="8"/>
        <v>-1.9306391454814014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9093.57</v>
      </c>
      <c r="H19" s="102">
        <f t="shared" si="9"/>
        <v>-24521.43</v>
      </c>
      <c r="I19" s="208">
        <f t="shared" si="12"/>
        <v>0.27052119589468987</v>
      </c>
      <c r="J19" s="108">
        <f t="shared" si="1"/>
        <v>-142634.43</v>
      </c>
      <c r="K19" s="108">
        <f t="shared" si="11"/>
        <v>5.993336760518822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-18540.29</v>
      </c>
      <c r="T19" s="146">
        <f t="shared" si="6"/>
        <v>0.32907346277356836</v>
      </c>
      <c r="U19" s="107">
        <f>F19-лютий!F19</f>
        <v>24549</v>
      </c>
      <c r="V19" s="110">
        <f>G19-лютий!G19</f>
        <v>565</v>
      </c>
      <c r="W19" s="111">
        <f t="shared" si="10"/>
        <v>-23984</v>
      </c>
      <c r="X19" s="148">
        <f t="shared" si="13"/>
        <v>0.023015194101592733</v>
      </c>
      <c r="Y19" s="197">
        <f t="shared" si="8"/>
        <v>-0.9151071507132222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9093.57</v>
      </c>
      <c r="H20" s="170">
        <f t="shared" si="9"/>
        <v>-4121.43</v>
      </c>
      <c r="I20" s="211">
        <f t="shared" si="12"/>
        <v>0.6881248581157775</v>
      </c>
      <c r="J20" s="171">
        <f t="shared" si="1"/>
        <v>-57614.43</v>
      </c>
      <c r="K20" s="171">
        <f t="shared" si="11"/>
        <v>13.631903220003597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-8640.490000000002</v>
      </c>
      <c r="T20" s="172">
        <f t="shared" si="6"/>
        <v>0.5127742885723855</v>
      </c>
      <c r="U20" s="136">
        <f>F20-лютий!F20</f>
        <v>4149</v>
      </c>
      <c r="V20" s="124">
        <f>G20-лютий!G20</f>
        <v>565</v>
      </c>
      <c r="W20" s="116">
        <f t="shared" si="10"/>
        <v>-3584</v>
      </c>
      <c r="X20" s="180">
        <f t="shared" si="13"/>
        <v>0.13617739214268498</v>
      </c>
      <c r="Y20" s="197">
        <f t="shared" si="8"/>
        <v>-0.5855447603677485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0</v>
      </c>
      <c r="H21" s="170">
        <f t="shared" si="9"/>
        <v>-3900</v>
      </c>
      <c r="I21" s="211">
        <f t="shared" si="12"/>
        <v>0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-2236.79</v>
      </c>
      <c r="T21" s="172"/>
      <c r="U21" s="136">
        <f>F21-лютий!F21</f>
        <v>3900</v>
      </c>
      <c r="V21" s="124">
        <f>G21-лютий!G21</f>
        <v>0</v>
      </c>
      <c r="W21" s="116">
        <f t="shared" si="10"/>
        <v>-3900</v>
      </c>
      <c r="X21" s="180">
        <f t="shared" si="13"/>
        <v>0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0</v>
      </c>
      <c r="H22" s="170">
        <f t="shared" si="9"/>
        <v>-16500</v>
      </c>
      <c r="I22" s="211">
        <f t="shared" si="12"/>
        <v>0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-7663.01</v>
      </c>
      <c r="T22" s="172"/>
      <c r="U22" s="136">
        <f>F22-лютий!F22</f>
        <v>16500</v>
      </c>
      <c r="V22" s="124">
        <f>G22-лютий!G22</f>
        <v>0</v>
      </c>
      <c r="W22" s="116">
        <f t="shared" si="10"/>
        <v>-16500</v>
      </c>
      <c r="X22" s="180">
        <f t="shared" si="13"/>
        <v>0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97946.21</v>
      </c>
      <c r="H23" s="102">
        <f t="shared" si="9"/>
        <v>-20605.39</v>
      </c>
      <c r="I23" s="208">
        <f t="shared" si="12"/>
        <v>0.8261905364415157</v>
      </c>
      <c r="J23" s="108">
        <f t="shared" si="1"/>
        <v>-373620.98999999993</v>
      </c>
      <c r="K23" s="108">
        <f t="shared" si="11"/>
        <v>20.77036104292241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-6026.289999999994</v>
      </c>
      <c r="T23" s="147">
        <f aca="true" t="shared" si="14" ref="T23:T41">G23/R23</f>
        <v>0.9420395777729689</v>
      </c>
      <c r="U23" s="107">
        <f>F23-лютий!F23</f>
        <v>24978.5</v>
      </c>
      <c r="V23" s="110">
        <f>G23-лютий!G23</f>
        <v>4975.5</v>
      </c>
      <c r="W23" s="111">
        <f t="shared" si="10"/>
        <v>-20003</v>
      </c>
      <c r="X23" s="148">
        <f t="shared" si="13"/>
        <v>0.19919130452188882</v>
      </c>
      <c r="Y23" s="197">
        <f>T23-Q23</f>
        <v>-0.1528319759917265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35551.13</v>
      </c>
      <c r="H24" s="102">
        <f t="shared" si="9"/>
        <v>-14317.879999999997</v>
      </c>
      <c r="I24" s="208">
        <f t="shared" si="12"/>
        <v>0.7128902298240932</v>
      </c>
      <c r="J24" s="108">
        <f t="shared" si="1"/>
        <v>-181290.87</v>
      </c>
      <c r="K24" s="148">
        <f aca="true" t="shared" si="15" ref="K24:K41">G24/E24</f>
        <v>0.16394946550944928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-13012.230000000003</v>
      </c>
      <c r="T24" s="147">
        <f t="shared" si="14"/>
        <v>0.7320566369378065</v>
      </c>
      <c r="U24" s="107">
        <f>F24-лютий!F24</f>
        <v>16176.499999999993</v>
      </c>
      <c r="V24" s="110">
        <f>G24-лютий!G24</f>
        <v>2643.1099999999933</v>
      </c>
      <c r="W24" s="111">
        <f t="shared" si="10"/>
        <v>-13533.39</v>
      </c>
      <c r="X24" s="148">
        <f t="shared" si="13"/>
        <v>0.1633919574691679</v>
      </c>
      <c r="Y24" s="197">
        <f aca="true" t="shared" si="16" ref="Y24:Y99">T24-Q24</f>
        <v>-0.3143214078945722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5726.2</v>
      </c>
      <c r="H25" s="170">
        <f t="shared" si="9"/>
        <v>-631.3000000000002</v>
      </c>
      <c r="I25" s="211">
        <f t="shared" si="12"/>
        <v>0.9006999606763665</v>
      </c>
      <c r="J25" s="171">
        <f t="shared" si="1"/>
        <v>-23057.8</v>
      </c>
      <c r="K25" s="180">
        <f t="shared" si="15"/>
        <v>0.19893690939410782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512.2600000000002</v>
      </c>
      <c r="T25" s="152">
        <f t="shared" si="14"/>
        <v>1.0982481578230667</v>
      </c>
      <c r="U25" s="136">
        <f>F25-лютий!F25</f>
        <v>936.5</v>
      </c>
      <c r="V25" s="124">
        <f>G25-лютий!G25</f>
        <v>173.67999999999938</v>
      </c>
      <c r="W25" s="116">
        <f t="shared" si="10"/>
        <v>-762.8200000000006</v>
      </c>
      <c r="X25" s="180">
        <f t="shared" si="13"/>
        <v>0.18545648691938002</v>
      </c>
      <c r="Y25" s="197">
        <f t="shared" si="16"/>
        <v>-0.03434878813147191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372.49</v>
      </c>
      <c r="H26" s="158">
        <f t="shared" si="9"/>
        <v>160.88</v>
      </c>
      <c r="I26" s="212">
        <f t="shared" si="12"/>
        <v>1.7602665280468786</v>
      </c>
      <c r="J26" s="176">
        <f t="shared" si="1"/>
        <v>-1149.51</v>
      </c>
      <c r="K26" s="191">
        <f t="shared" si="15"/>
        <v>0.2447371879106439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215.41</v>
      </c>
      <c r="T26" s="162">
        <f t="shared" si="14"/>
        <v>2.3713394448688563</v>
      </c>
      <c r="U26" s="167">
        <f>F26-лютий!F26</f>
        <v>16.5</v>
      </c>
      <c r="V26" s="167">
        <f>G26-лютий!G26</f>
        <v>59.139999999999986</v>
      </c>
      <c r="W26" s="176">
        <f t="shared" si="10"/>
        <v>42.639999999999986</v>
      </c>
      <c r="X26" s="191">
        <f t="shared" si="13"/>
        <v>3.5842424242424236</v>
      </c>
      <c r="Y26" s="197">
        <f t="shared" si="16"/>
        <v>1.3653178570468734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5353.71</v>
      </c>
      <c r="H27" s="158">
        <f t="shared" si="9"/>
        <v>-792.1800000000003</v>
      </c>
      <c r="I27" s="212">
        <f t="shared" si="12"/>
        <v>0.8711041037180944</v>
      </c>
      <c r="J27" s="176">
        <f t="shared" si="1"/>
        <v>-21908.29</v>
      </c>
      <c r="K27" s="191">
        <f t="shared" si="15"/>
        <v>0.1963799427774925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296.84000000000015</v>
      </c>
      <c r="T27" s="162">
        <f t="shared" si="14"/>
        <v>1.0587003423066048</v>
      </c>
      <c r="U27" s="167">
        <f>F27-лютий!F27</f>
        <v>920</v>
      </c>
      <c r="V27" s="167">
        <f>G27-лютий!G27</f>
        <v>114.54000000000087</v>
      </c>
      <c r="W27" s="176">
        <f t="shared" si="10"/>
        <v>-805.4599999999991</v>
      </c>
      <c r="X27" s="191">
        <f t="shared" si="13"/>
        <v>0.12450000000000094</v>
      </c>
      <c r="Y27" s="197">
        <f t="shared" si="16"/>
        <v>-0.08190802678492504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74.86</v>
      </c>
      <c r="H28" s="218">
        <f t="shared" si="9"/>
        <v>7.060000000000002</v>
      </c>
      <c r="I28" s="220">
        <f t="shared" si="12"/>
        <v>1.1041297935103245</v>
      </c>
      <c r="J28" s="221">
        <f t="shared" si="1"/>
        <v>-241.14</v>
      </c>
      <c r="K28" s="222">
        <f t="shared" si="15"/>
        <v>0.2368987341772152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-57.47000000000001</v>
      </c>
      <c r="T28" s="222">
        <f t="shared" si="14"/>
        <v>0.5657069447593138</v>
      </c>
      <c r="U28" s="206">
        <f>F28-лютий!F28</f>
        <v>8.5</v>
      </c>
      <c r="V28" s="206">
        <f>G28-лютий!G28</f>
        <v>0.7000000000000028</v>
      </c>
      <c r="W28" s="221">
        <f t="shared" si="10"/>
        <v>-7.799999999999997</v>
      </c>
      <c r="X28" s="222">
        <f t="shared" si="13"/>
        <v>0.08235294117647092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297.63</v>
      </c>
      <c r="H29" s="218">
        <f t="shared" si="9"/>
        <v>153.82</v>
      </c>
      <c r="I29" s="220">
        <f t="shared" si="12"/>
        <v>2.0696057297823516</v>
      </c>
      <c r="J29" s="221">
        <f t="shared" si="1"/>
        <v>-908.37</v>
      </c>
      <c r="K29" s="222">
        <f t="shared" si="15"/>
        <v>0.2467910447761194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272.88</v>
      </c>
      <c r="T29" s="222">
        <f t="shared" si="14"/>
        <v>12.025454545454545</v>
      </c>
      <c r="U29" s="206">
        <f>F29-лютий!F29</f>
        <v>8</v>
      </c>
      <c r="V29" s="206">
        <f>G29-лютий!G29</f>
        <v>58.44</v>
      </c>
      <c r="W29" s="221">
        <f t="shared" si="10"/>
        <v>50.44</v>
      </c>
      <c r="X29" s="222">
        <f t="shared" si="13"/>
        <v>7.305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487.21</v>
      </c>
      <c r="H30" s="218">
        <f t="shared" si="9"/>
        <v>167.12</v>
      </c>
      <c r="I30" s="220">
        <f t="shared" si="12"/>
        <v>1.5221031584866758</v>
      </c>
      <c r="J30" s="221">
        <f t="shared" si="1"/>
        <v>-1867.79</v>
      </c>
      <c r="K30" s="222">
        <f t="shared" si="15"/>
        <v>0.2068832271762208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421.91999999999996</v>
      </c>
      <c r="T30" s="222">
        <f t="shared" si="14"/>
        <v>7.462245366824934</v>
      </c>
      <c r="U30" s="206">
        <f>F30-лютий!F30</f>
        <v>20</v>
      </c>
      <c r="V30" s="206">
        <f>G30-лютий!G30</f>
        <v>21.269999999999982</v>
      </c>
      <c r="W30" s="221">
        <f t="shared" si="10"/>
        <v>1.2699999999999818</v>
      </c>
      <c r="X30" s="222">
        <f t="shared" si="13"/>
        <v>1.063499999999999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4866.5</v>
      </c>
      <c r="H31" s="218">
        <f t="shared" si="9"/>
        <v>-959.3000000000002</v>
      </c>
      <c r="I31" s="220">
        <f t="shared" si="12"/>
        <v>0.8353359195303649</v>
      </c>
      <c r="J31" s="221">
        <f t="shared" si="1"/>
        <v>-20040.5</v>
      </c>
      <c r="K31" s="222">
        <f t="shared" si="15"/>
        <v>0.19538683904123338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-125.07999999999993</v>
      </c>
      <c r="T31" s="222">
        <f t="shared" si="14"/>
        <v>0.9749418019945588</v>
      </c>
      <c r="U31" s="206">
        <f>F31-лютий!F31</f>
        <v>900</v>
      </c>
      <c r="V31" s="206">
        <f>G31-лютий!G31</f>
        <v>93.27000000000044</v>
      </c>
      <c r="W31" s="221"/>
      <c r="X31" s="222">
        <f t="shared" si="13"/>
        <v>0.10363333333333381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291.47</v>
      </c>
      <c r="H32" s="170">
        <f t="shared" si="9"/>
        <v>131.44000000000003</v>
      </c>
      <c r="I32" s="211">
        <f t="shared" si="12"/>
        <v>1.8213459976254454</v>
      </c>
      <c r="J32" s="171">
        <f t="shared" si="1"/>
        <v>9.470000000000027</v>
      </c>
      <c r="K32" s="180">
        <f t="shared" si="15"/>
        <v>1.033581560283688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260.22</v>
      </c>
      <c r="T32" s="150">
        <f t="shared" si="14"/>
        <v>9.32704</v>
      </c>
      <c r="U32" s="136">
        <f>F32-лютий!F32</f>
        <v>1</v>
      </c>
      <c r="V32" s="124">
        <f>G32-лютий!G32</f>
        <v>25.650000000000034</v>
      </c>
      <c r="W32" s="116">
        <f t="shared" si="10"/>
        <v>24.650000000000034</v>
      </c>
      <c r="X32" s="180">
        <f t="shared" si="13"/>
        <v>25.650000000000034</v>
      </c>
      <c r="Y32" s="198">
        <f t="shared" si="16"/>
        <v>8.890006866069491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86.49</v>
      </c>
      <c r="H33" s="71">
        <f t="shared" si="9"/>
        <v>58.63999999999999</v>
      </c>
      <c r="I33" s="209">
        <f t="shared" si="12"/>
        <v>3.10556552962298</v>
      </c>
      <c r="J33" s="72">
        <f t="shared" si="1"/>
        <v>-13.510000000000005</v>
      </c>
      <c r="K33" s="75">
        <f t="shared" si="15"/>
        <v>0.8649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136.49</v>
      </c>
      <c r="T33" s="75">
        <f t="shared" si="14"/>
        <v>-1.7298</v>
      </c>
      <c r="U33" s="73">
        <f>F33-лютий!F33</f>
        <v>0</v>
      </c>
      <c r="V33" s="98">
        <f>G33-лютий!G33</f>
        <v>25.64999999999999</v>
      </c>
      <c r="W33" s="74">
        <f t="shared" si="10"/>
        <v>25.64999999999999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204.98</v>
      </c>
      <c r="H34" s="71">
        <f t="shared" si="9"/>
        <v>72.79999999999998</v>
      </c>
      <c r="I34" s="209">
        <f t="shared" si="12"/>
        <v>1.5507641095475864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123.72999999999999</v>
      </c>
      <c r="T34" s="75">
        <f t="shared" si="14"/>
        <v>2.522830769230769</v>
      </c>
      <c r="U34" s="73">
        <f>F34-лютий!F34</f>
        <v>1</v>
      </c>
      <c r="V34" s="98">
        <f>G34-лютий!G34</f>
        <v>0</v>
      </c>
      <c r="W34" s="74"/>
      <c r="X34" s="75">
        <f t="shared" si="13"/>
        <v>0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29533.46</v>
      </c>
      <c r="H35" s="102">
        <f t="shared" si="9"/>
        <v>-13818.019999999997</v>
      </c>
      <c r="I35" s="211">
        <f t="shared" si="12"/>
        <v>0.6812560955243051</v>
      </c>
      <c r="J35" s="171">
        <f t="shared" si="1"/>
        <v>-158242.54</v>
      </c>
      <c r="K35" s="180">
        <f t="shared" si="15"/>
        <v>0.15728027010906612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-13784.71</v>
      </c>
      <c r="T35" s="149">
        <f t="shared" si="14"/>
        <v>0.6817799551550769</v>
      </c>
      <c r="U35" s="136">
        <f>F35-лютий!F35</f>
        <v>15238.999999999996</v>
      </c>
      <c r="V35" s="124">
        <f>G35-лютий!G35</f>
        <v>2443.779999999999</v>
      </c>
      <c r="W35" s="116">
        <f t="shared" si="10"/>
        <v>-12795.219999999998</v>
      </c>
      <c r="X35" s="180">
        <f t="shared" si="13"/>
        <v>0.16036354091475816</v>
      </c>
      <c r="Y35" s="198">
        <f t="shared" si="16"/>
        <v>-0.3546738247721424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20443.64</v>
      </c>
      <c r="H37" s="158">
        <f t="shared" si="9"/>
        <v>-8542.61</v>
      </c>
      <c r="I37" s="212">
        <f t="shared" si="12"/>
        <v>0.7052875070076329</v>
      </c>
      <c r="J37" s="176">
        <f t="shared" si="1"/>
        <v>-106642.36</v>
      </c>
      <c r="K37" s="191">
        <f t="shared" si="15"/>
        <v>0.16086461136553198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-8439.090000000004</v>
      </c>
      <c r="T37" s="162">
        <f t="shared" si="14"/>
        <v>0.7078153623289765</v>
      </c>
      <c r="U37" s="167">
        <f>F37-січень!F37</f>
        <v>19700</v>
      </c>
      <c r="V37" s="167">
        <f>G37-лютий!G37</f>
        <v>1473.9799999999996</v>
      </c>
      <c r="W37" s="176">
        <f t="shared" si="10"/>
        <v>-18226.02</v>
      </c>
      <c r="X37" s="191">
        <f>V37/U37</f>
        <v>0.07482131979695429</v>
      </c>
      <c r="Y37" s="197">
        <f t="shared" si="16"/>
        <v>-0.32908869993520073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8920.11</v>
      </c>
      <c r="H38" s="218">
        <f t="shared" si="9"/>
        <v>-4864.289999999999</v>
      </c>
      <c r="I38" s="220">
        <f t="shared" si="12"/>
        <v>0.6471163053887004</v>
      </c>
      <c r="J38" s="221">
        <f t="shared" si="1"/>
        <v>-48369.89</v>
      </c>
      <c r="K38" s="222">
        <f t="shared" si="15"/>
        <v>0.15570099493803458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-5218.029999999999</v>
      </c>
      <c r="T38" s="222">
        <f t="shared" si="14"/>
        <v>0.6309252843726262</v>
      </c>
      <c r="U38" s="206">
        <f>F38-лютий!F38</f>
        <v>4900</v>
      </c>
      <c r="V38" s="206">
        <f>G38-лютий!G38</f>
        <v>965.3000000000002</v>
      </c>
      <c r="W38" s="221">
        <f t="shared" si="10"/>
        <v>-3934.7</v>
      </c>
      <c r="X38" s="222">
        <f t="shared" si="18"/>
        <v>19.700000000000003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17112.38</v>
      </c>
      <c r="H39" s="218">
        <f t="shared" si="9"/>
        <v>-7281.07</v>
      </c>
      <c r="I39" s="220">
        <f t="shared" si="12"/>
        <v>0.7015153658051649</v>
      </c>
      <c r="J39" s="221">
        <f t="shared" si="1"/>
        <v>-88873.62</v>
      </c>
      <c r="K39" s="222">
        <f t="shared" si="15"/>
        <v>0.16145887192648087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-7060.02</v>
      </c>
      <c r="T39" s="222">
        <f t="shared" si="14"/>
        <v>0.7079305323426718</v>
      </c>
      <c r="U39" s="206">
        <f>F39-лютий!F39</f>
        <v>8600</v>
      </c>
      <c r="V39" s="206">
        <f>G39-лютий!G39</f>
        <v>1252.960000000001</v>
      </c>
      <c r="W39" s="221">
        <f t="shared" si="10"/>
        <v>-7347.039999999999</v>
      </c>
      <c r="X39" s="222">
        <f t="shared" si="18"/>
        <v>14.569302325581408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169.72</v>
      </c>
      <c r="H40" s="218">
        <f t="shared" si="9"/>
        <v>-411.11</v>
      </c>
      <c r="I40" s="220">
        <f t="shared" si="12"/>
        <v>0.2922025377477058</v>
      </c>
      <c r="J40" s="221">
        <f t="shared" si="1"/>
        <v>-3230.28</v>
      </c>
      <c r="K40" s="222">
        <f t="shared" si="15"/>
        <v>0.04991764705882353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-127.58000000000001</v>
      </c>
      <c r="T40" s="222">
        <f t="shared" si="14"/>
        <v>0.5708711738984191</v>
      </c>
      <c r="U40" s="206">
        <f>F40-лютий!F40</f>
        <v>239.00000000000006</v>
      </c>
      <c r="V40" s="206">
        <f>G40-лютий!G40</f>
        <v>4.509999999999991</v>
      </c>
      <c r="W40" s="221">
        <f t="shared" si="10"/>
        <v>-234.49000000000007</v>
      </c>
      <c r="X40" s="222">
        <f t="shared" si="18"/>
        <v>1.8870292887029245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3331.26</v>
      </c>
      <c r="H41" s="218">
        <f t="shared" si="9"/>
        <v>-1261.54</v>
      </c>
      <c r="I41" s="220">
        <f t="shared" si="12"/>
        <v>0.7253222435115834</v>
      </c>
      <c r="J41" s="221">
        <f t="shared" si="1"/>
        <v>-17768.739999999998</v>
      </c>
      <c r="K41" s="222">
        <f t="shared" si="15"/>
        <v>0.15787962085308058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-1379.0699999999997</v>
      </c>
      <c r="T41" s="222">
        <f t="shared" si="14"/>
        <v>0.7072243346007605</v>
      </c>
      <c r="U41" s="206">
        <f>F41-лютий!F41</f>
        <v>1500</v>
      </c>
      <c r="V41" s="206">
        <f>G41-лютий!G41</f>
        <v>221.02000000000044</v>
      </c>
      <c r="W41" s="221">
        <f t="shared" si="10"/>
        <v>-1278.9799999999996</v>
      </c>
      <c r="X41" s="222">
        <f t="shared" si="18"/>
        <v>14.734666666666696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42.13</v>
      </c>
      <c r="H43" s="102">
        <f t="shared" si="9"/>
        <v>8.700000000000003</v>
      </c>
      <c r="I43" s="208">
        <f>G43/F43</f>
        <v>1.2602452886628777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4.93</v>
      </c>
      <c r="T43" s="148">
        <f aca="true" t="shared" si="19" ref="T43:T51">G43/R43</f>
        <v>1.1325268817204301</v>
      </c>
      <c r="U43" s="107">
        <f>F43-лютий!F43</f>
        <v>1</v>
      </c>
      <c r="V43" s="110">
        <f>G43-лютий!G43</f>
        <v>0</v>
      </c>
      <c r="W43" s="111">
        <f t="shared" si="10"/>
        <v>-1</v>
      </c>
      <c r="X43" s="148">
        <f>V43/U43</f>
        <v>0</v>
      </c>
      <c r="Y43" s="197">
        <f t="shared" si="16"/>
        <v>0.020423833639828137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33.8</v>
      </c>
      <c r="H44" s="71">
        <f t="shared" si="9"/>
        <v>7.899999999999999</v>
      </c>
      <c r="I44" s="209">
        <f>G44/F44</f>
        <v>1.305019305019305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10.939999999999998</v>
      </c>
      <c r="T44" s="75">
        <f t="shared" si="19"/>
        <v>1.478565179352581</v>
      </c>
      <c r="U44" s="73">
        <f>F44-лютий!F44</f>
        <v>1</v>
      </c>
      <c r="V44" s="98">
        <f>G44-лютий!G44</f>
        <v>0</v>
      </c>
      <c r="W44" s="74">
        <f t="shared" si="10"/>
        <v>-1</v>
      </c>
      <c r="X44" s="75">
        <f>V44/U44</f>
        <v>0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62354.71</v>
      </c>
      <c r="H47" s="102">
        <f t="shared" si="9"/>
        <v>-6294.450000000004</v>
      </c>
      <c r="I47" s="208">
        <f>G47/F47</f>
        <v>0.9083098758965149</v>
      </c>
      <c r="J47" s="108">
        <f t="shared" si="1"/>
        <v>-192196.09</v>
      </c>
      <c r="K47" s="148">
        <f>G47/E47</f>
        <v>0.2449597879873094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6958.0899999999965</v>
      </c>
      <c r="T47" s="160">
        <f t="shared" si="19"/>
        <v>1.1256049556814116</v>
      </c>
      <c r="U47" s="107">
        <f>F47-лютий!F47</f>
        <v>8801</v>
      </c>
      <c r="V47" s="110">
        <f>G47-лютий!G47</f>
        <v>2331.8099999999977</v>
      </c>
      <c r="W47" s="111">
        <f t="shared" si="10"/>
        <v>-6469.190000000002</v>
      </c>
      <c r="X47" s="148">
        <f>V47/U47</f>
        <v>0.2649483013293941</v>
      </c>
      <c r="Y47" s="197">
        <f t="shared" si="16"/>
        <v>-0.013996678803492424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13997.67</v>
      </c>
      <c r="H49" s="71">
        <f>G49-F49</f>
        <v>-986.2000000000007</v>
      </c>
      <c r="I49" s="209">
        <f>G49/F49</f>
        <v>0.9341825576436528</v>
      </c>
      <c r="J49" s="72">
        <f t="shared" si="1"/>
        <v>-41717.33</v>
      </c>
      <c r="K49" s="75">
        <f>G49/E49</f>
        <v>0.25123700978192587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3049.75</v>
      </c>
      <c r="T49" s="153">
        <f t="shared" si="19"/>
        <v>1.2785688971055689</v>
      </c>
      <c r="U49" s="73">
        <f>F49-лютий!F49</f>
        <v>1400</v>
      </c>
      <c r="V49" s="98">
        <f>G49-лютий!G49</f>
        <v>404.0400000000009</v>
      </c>
      <c r="W49" s="74">
        <f t="shared" si="10"/>
        <v>-995.9599999999991</v>
      </c>
      <c r="X49" s="75">
        <f>V49/U49</f>
        <v>0.28860000000000063</v>
      </c>
      <c r="Y49" s="197">
        <f t="shared" si="16"/>
        <v>0.041291985583248536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48335.2</v>
      </c>
      <c r="H50" s="71">
        <f>G50-F50</f>
        <v>-5305.290000000001</v>
      </c>
      <c r="I50" s="209">
        <f>G50/F50</f>
        <v>0.901095422506394</v>
      </c>
      <c r="J50" s="72">
        <f t="shared" si="1"/>
        <v>-150419.8</v>
      </c>
      <c r="K50" s="75">
        <f>G50/E50</f>
        <v>0.24318985685894692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3902.6199999999953</v>
      </c>
      <c r="T50" s="153">
        <f t="shared" si="19"/>
        <v>1.0878323968583412</v>
      </c>
      <c r="U50" s="73">
        <f>F50-лютий!F50</f>
        <v>7400</v>
      </c>
      <c r="V50" s="98">
        <f>G50-лютий!G50</f>
        <v>1927.7599999999948</v>
      </c>
      <c r="W50" s="74">
        <f t="shared" si="10"/>
        <v>-5472.240000000005</v>
      </c>
      <c r="X50" s="75">
        <f>V50/U50</f>
        <v>0.26050810810810743</v>
      </c>
      <c r="Y50" s="197">
        <f t="shared" si="16"/>
        <v>-0.027076070197068702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21.84</v>
      </c>
      <c r="H51" s="71">
        <f>G51-F51</f>
        <v>-2.960000000000001</v>
      </c>
      <c r="I51" s="209">
        <f>G51/F51</f>
        <v>0.8806451612903226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19"/>
        <v>1.3556797020484173</v>
      </c>
      <c r="U51" s="73">
        <f>F51-лютий!F51</f>
        <v>1</v>
      </c>
      <c r="V51" s="98">
        <f>G51-лютий!G51</f>
        <v>0</v>
      </c>
      <c r="W51" s="74">
        <f t="shared" si="10"/>
        <v>-1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9054.24</v>
      </c>
      <c r="H53" s="103">
        <f>H54+H55+H56+H57+H58+H60+H62+H63+H64+H65+H66+H71+H72+H76+H59+H61</f>
        <v>-1588.8080000000002</v>
      </c>
      <c r="I53" s="143">
        <f aca="true" t="shared" si="20" ref="I53:I72">G53/F53</f>
        <v>0.8507187038900887</v>
      </c>
      <c r="J53" s="104">
        <f>G53-E53</f>
        <v>-38194.66</v>
      </c>
      <c r="K53" s="156">
        <f aca="true" t="shared" si="21" ref="K53:K72">G53/E53</f>
        <v>0.1916285881787724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-4819.99</v>
      </c>
      <c r="T53" s="143">
        <f>G53/R53</f>
        <v>0.6525940538682147</v>
      </c>
      <c r="U53" s="103">
        <f>U54+U55+U56+U57+U58+U60+U62+U63+U64+U65+U66+U71+U72+U76+U59+U61</f>
        <v>3607.5</v>
      </c>
      <c r="V53" s="103">
        <f>V54+V55+V56+V57+V58+V60+V62+V63+V64+V65+V66+V71+V72+V76+V59+V61</f>
        <v>2108.5599999999995</v>
      </c>
      <c r="W53" s="103">
        <f>W54+W55+W56+W57+W58+W60+W62+W63+W64+W65+W66+W71+W72+W76</f>
        <v>-1488.94</v>
      </c>
      <c r="X53" s="143">
        <f>V53/U53</f>
        <v>0.5844934164934164</v>
      </c>
      <c r="Y53" s="197">
        <f t="shared" si="16"/>
        <v>-0.02841246982170731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13.23</v>
      </c>
      <c r="H56" s="102">
        <f t="shared" si="22"/>
        <v>-14.77</v>
      </c>
      <c r="I56" s="213">
        <f t="shared" si="20"/>
        <v>0.47250000000000003</v>
      </c>
      <c r="J56" s="115">
        <f t="shared" si="24"/>
        <v>-144.77</v>
      </c>
      <c r="K56" s="155">
        <f t="shared" si="21"/>
        <v>0.08373417721518987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-58.849999999999994</v>
      </c>
      <c r="T56" s="155">
        <f t="shared" si="27"/>
        <v>0.18354605993340734</v>
      </c>
      <c r="U56" s="107">
        <f>F56-лютий!F56</f>
        <v>14</v>
      </c>
      <c r="V56" s="110">
        <f>G56-лютий!G56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-0.8471127789446096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53.37</v>
      </c>
      <c r="H58" s="102">
        <f t="shared" si="22"/>
        <v>-95.06</v>
      </c>
      <c r="I58" s="213">
        <f t="shared" si="20"/>
        <v>0.3595634305733342</v>
      </c>
      <c r="J58" s="115">
        <f t="shared" si="24"/>
        <v>-690.63</v>
      </c>
      <c r="K58" s="155">
        <f t="shared" si="21"/>
        <v>0.07173387096774193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-224.39</v>
      </c>
      <c r="T58" s="155">
        <f t="shared" si="27"/>
        <v>0.19214429723502305</v>
      </c>
      <c r="U58" s="107">
        <f>F58-лютий!F58</f>
        <v>60</v>
      </c>
      <c r="V58" s="110">
        <f>G58-лютий!G58</f>
        <v>1.1899999999999977</v>
      </c>
      <c r="W58" s="111">
        <f t="shared" si="23"/>
        <v>-58.81</v>
      </c>
      <c r="X58" s="155">
        <f t="shared" si="28"/>
        <v>0.019833333333333297</v>
      </c>
      <c r="Y58" s="197">
        <f t="shared" si="16"/>
        <v>-0.8627110146136677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-11.58</v>
      </c>
      <c r="H59" s="102">
        <f t="shared" si="22"/>
        <v>-31.58</v>
      </c>
      <c r="I59" s="213">
        <f t="shared" si="20"/>
        <v>-0.579</v>
      </c>
      <c r="J59" s="115">
        <f t="shared" si="24"/>
        <v>-127.08</v>
      </c>
      <c r="K59" s="155">
        <f t="shared" si="21"/>
        <v>-0.10025974025974026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-12.09</v>
      </c>
      <c r="T59" s="155">
        <f t="shared" si="27"/>
        <v>-22.705882352941178</v>
      </c>
      <c r="U59" s="107">
        <f>F59-лютий!F59</f>
        <v>10</v>
      </c>
      <c r="V59" s="110">
        <f>G59-лютий!G59</f>
        <v>0</v>
      </c>
      <c r="W59" s="111">
        <f t="shared" si="23"/>
        <v>-10</v>
      </c>
      <c r="X59" s="155">
        <f t="shared" si="28"/>
        <v>0</v>
      </c>
      <c r="Y59" s="197">
        <f t="shared" si="16"/>
        <v>-23.71638104060522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205.76</v>
      </c>
      <c r="H60" s="102">
        <f t="shared" si="22"/>
        <v>-78.24000000000001</v>
      </c>
      <c r="I60" s="213">
        <f t="shared" si="20"/>
        <v>0.7245070422535211</v>
      </c>
      <c r="J60" s="115">
        <f t="shared" si="24"/>
        <v>-1078.24</v>
      </c>
      <c r="K60" s="155">
        <f t="shared" si="21"/>
        <v>0.1602492211838006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-95.19</v>
      </c>
      <c r="T60" s="155">
        <f t="shared" si="27"/>
        <v>0.6837016115633826</v>
      </c>
      <c r="U60" s="107">
        <f>F60-лютий!F60</f>
        <v>100</v>
      </c>
      <c r="V60" s="110">
        <f>G60-лютий!G60</f>
        <v>28.569999999999993</v>
      </c>
      <c r="W60" s="111">
        <f t="shared" si="23"/>
        <v>-71.43</v>
      </c>
      <c r="X60" s="155">
        <f t="shared" si="28"/>
        <v>0.28569999999999995</v>
      </c>
      <c r="Y60" s="197">
        <f t="shared" si="16"/>
        <v>-0.38173476927203887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4390.16</v>
      </c>
      <c r="H62" s="102">
        <f t="shared" si="22"/>
        <v>-1299.8400000000001</v>
      </c>
      <c r="I62" s="213">
        <f t="shared" si="20"/>
        <v>0.7715571177504393</v>
      </c>
      <c r="J62" s="115">
        <f t="shared" si="24"/>
        <v>-16869.84</v>
      </c>
      <c r="K62" s="155">
        <f t="shared" si="21"/>
        <v>0.20649858889934147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805.2199999999998</v>
      </c>
      <c r="T62" s="155">
        <f t="shared" si="27"/>
        <v>1.2246118484549253</v>
      </c>
      <c r="U62" s="107">
        <f>F62-лютий!F62</f>
        <v>1800</v>
      </c>
      <c r="V62" s="110">
        <f>G62-лютий!G62</f>
        <v>434.7399999999998</v>
      </c>
      <c r="W62" s="111">
        <f t="shared" si="23"/>
        <v>-1365.2600000000002</v>
      </c>
      <c r="X62" s="155">
        <f t="shared" si="28"/>
        <v>0.2415222222222221</v>
      </c>
      <c r="Y62" s="197">
        <f t="shared" si="16"/>
        <v>0.16743372836227555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135.96</v>
      </c>
      <c r="H63" s="102">
        <f t="shared" si="22"/>
        <v>-49.03999999999999</v>
      </c>
      <c r="I63" s="213">
        <f t="shared" si="20"/>
        <v>0.7349189189189189</v>
      </c>
      <c r="J63" s="115">
        <f t="shared" si="24"/>
        <v>-631.04</v>
      </c>
      <c r="K63" s="155">
        <f t="shared" si="21"/>
        <v>0.17726205997392439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0.7600000000000193</v>
      </c>
      <c r="T63" s="155">
        <f t="shared" si="27"/>
        <v>1.005621301775148</v>
      </c>
      <c r="U63" s="107">
        <f>F63-лютий!F63</f>
        <v>64</v>
      </c>
      <c r="V63" s="110">
        <f>G63-лютий!G63</f>
        <v>14.27000000000001</v>
      </c>
      <c r="W63" s="111">
        <f t="shared" si="23"/>
        <v>-49.72999999999999</v>
      </c>
      <c r="X63" s="155">
        <f t="shared" si="28"/>
        <v>0.22296875000000016</v>
      </c>
      <c r="Y63" s="197">
        <f t="shared" si="16"/>
        <v>-0.07459953085399973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7.23</v>
      </c>
      <c r="H64" s="102">
        <f t="shared" si="22"/>
        <v>-0.7699999999999996</v>
      </c>
      <c r="I64" s="213">
        <f t="shared" si="20"/>
        <v>0.90375</v>
      </c>
      <c r="J64" s="115">
        <f t="shared" si="24"/>
        <v>-36.769999999999996</v>
      </c>
      <c r="K64" s="155">
        <f t="shared" si="21"/>
        <v>0.16431818181818184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3.2300000000000004</v>
      </c>
      <c r="T64" s="155">
        <f t="shared" si="27"/>
        <v>1.8075</v>
      </c>
      <c r="U64" s="107">
        <f>F64-лютий!F64</f>
        <v>4</v>
      </c>
      <c r="V64" s="110">
        <f>G64-лютий!G64</f>
        <v>0.5300000000000002</v>
      </c>
      <c r="W64" s="111">
        <f t="shared" si="23"/>
        <v>-3.4699999999999998</v>
      </c>
      <c r="X64" s="155">
        <f t="shared" si="28"/>
        <v>0.13250000000000006</v>
      </c>
      <c r="Y64" s="197">
        <f t="shared" si="16"/>
        <v>0.7457239382239382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116.93</v>
      </c>
      <c r="H66" s="102">
        <f t="shared" si="22"/>
        <v>-78.20999999999998</v>
      </c>
      <c r="I66" s="213">
        <f t="shared" si="20"/>
        <v>0.5992108229988726</v>
      </c>
      <c r="J66" s="115">
        <f t="shared" si="24"/>
        <v>-749.0699999999999</v>
      </c>
      <c r="K66" s="155">
        <f t="shared" si="21"/>
        <v>0.1350230946882217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-129.07</v>
      </c>
      <c r="T66" s="155">
        <f t="shared" si="27"/>
        <v>0.47532520325203254</v>
      </c>
      <c r="U66" s="107">
        <f>F66-лютий!F66</f>
        <v>74.49999999999999</v>
      </c>
      <c r="V66" s="110">
        <f>G66-лютий!G66</f>
        <v>10.050000000000011</v>
      </c>
      <c r="W66" s="111">
        <f t="shared" si="23"/>
        <v>-64.44999999999997</v>
      </c>
      <c r="X66" s="155">
        <f t="shared" si="28"/>
        <v>0.13489932885906059</v>
      </c>
      <c r="Y66" s="197">
        <f t="shared" si="16"/>
        <v>-0.4909553974933202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91.66</v>
      </c>
      <c r="H67" s="71">
        <f t="shared" si="22"/>
        <v>-68.75999999999999</v>
      </c>
      <c r="I67" s="209">
        <f t="shared" si="20"/>
        <v>0.5713751402568259</v>
      </c>
      <c r="J67" s="72">
        <f t="shared" si="24"/>
        <v>-636.5400000000001</v>
      </c>
      <c r="K67" s="75">
        <f t="shared" si="21"/>
        <v>0.1258720131831914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-129.28</v>
      </c>
      <c r="T67" s="204">
        <f t="shared" si="27"/>
        <v>0.4148637639178057</v>
      </c>
      <c r="U67" s="73">
        <f>F67-лютий!F67</f>
        <v>62.999999999999986</v>
      </c>
      <c r="V67" s="98">
        <f>G67-лютий!G67</f>
        <v>7.769999999999996</v>
      </c>
      <c r="W67" s="74">
        <f t="shared" si="23"/>
        <v>-55.22999999999999</v>
      </c>
      <c r="X67" s="75">
        <f t="shared" si="28"/>
        <v>0.1233333333333333</v>
      </c>
      <c r="Y67" s="197">
        <f t="shared" si="16"/>
        <v>-0.5425131128406282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0.04</v>
      </c>
      <c r="H68" s="71">
        <f t="shared" si="22"/>
        <v>-0.060000000000000005</v>
      </c>
      <c r="I68" s="209">
        <f t="shared" si="20"/>
        <v>0.39999999999999997</v>
      </c>
      <c r="J68" s="72">
        <f t="shared" si="24"/>
        <v>-0.96</v>
      </c>
      <c r="K68" s="75">
        <f t="shared" si="21"/>
        <v>0.04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-0.060000000000000005</v>
      </c>
      <c r="T68" s="204">
        <f t="shared" si="27"/>
        <v>0.39999999999999997</v>
      </c>
      <c r="U68" s="73">
        <f>F68-лютий!F68</f>
        <v>0.1</v>
      </c>
      <c r="V68" s="98">
        <f>G68-лютий!G68</f>
        <v>0</v>
      </c>
      <c r="W68" s="74">
        <f t="shared" si="23"/>
        <v>-0.1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25.24</v>
      </c>
      <c r="H70" s="71">
        <f t="shared" si="22"/>
        <v>-9.379999999999999</v>
      </c>
      <c r="I70" s="209">
        <f t="shared" si="20"/>
        <v>0.7290583477758521</v>
      </c>
      <c r="J70" s="72">
        <f t="shared" si="24"/>
        <v>-111.56000000000002</v>
      </c>
      <c r="K70" s="75">
        <f t="shared" si="21"/>
        <v>0.18450292397660817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0.2799999999999976</v>
      </c>
      <c r="T70" s="204">
        <f t="shared" si="27"/>
        <v>1.0112179487179487</v>
      </c>
      <c r="U70" s="73">
        <f>F70-лютий!F70</f>
        <v>11.399999999999999</v>
      </c>
      <c r="V70" s="98">
        <f>G70-лютий!G70</f>
        <v>2.09</v>
      </c>
      <c r="W70" s="74">
        <f t="shared" si="23"/>
        <v>-9.309999999999999</v>
      </c>
      <c r="X70" s="75">
        <f t="shared" si="28"/>
        <v>0.18333333333333335</v>
      </c>
      <c r="Y70" s="197">
        <f t="shared" si="16"/>
        <v>0.001027430330708734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1281.91</v>
      </c>
      <c r="H72" s="102">
        <f t="shared" si="22"/>
        <v>-646.74</v>
      </c>
      <c r="I72" s="213">
        <f t="shared" si="20"/>
        <v>0.6646669950483499</v>
      </c>
      <c r="J72" s="115">
        <f t="shared" si="24"/>
        <v>-6888.09</v>
      </c>
      <c r="K72" s="155">
        <f t="shared" si="21"/>
        <v>0.1569045287637699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-1793.82</v>
      </c>
      <c r="T72" s="155">
        <f t="shared" si="27"/>
        <v>0.416782357359066</v>
      </c>
      <c r="U72" s="107">
        <f>F72-лютий!F72</f>
        <v>680</v>
      </c>
      <c r="V72" s="110">
        <f>G72-лютий!G72</f>
        <v>209.76</v>
      </c>
      <c r="W72" s="111">
        <f t="shared" si="23"/>
        <v>-470.24</v>
      </c>
      <c r="X72" s="155">
        <f t="shared" si="28"/>
        <v>0.3084705882352941</v>
      </c>
      <c r="Y72" s="197">
        <f t="shared" si="16"/>
        <v>-0.5934910223701758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F78-лютий!F78</f>
        <v>0</v>
      </c>
      <c r="V78" s="110">
        <f>G78-лютий!G78</f>
        <v>0</v>
      </c>
      <c r="W78" s="111">
        <f t="shared" si="23"/>
        <v>0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280812.7</v>
      </c>
      <c r="H79" s="103">
        <f>G79-F79</f>
        <v>-91382.85700000002</v>
      </c>
      <c r="I79" s="210">
        <f>G79/F79</f>
        <v>0.7544762282049486</v>
      </c>
      <c r="J79" s="104">
        <f>G79-E79</f>
        <v>-1347105</v>
      </c>
      <c r="K79" s="156">
        <f>G79/E79</f>
        <v>0.17249809373041403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-26616.26000000001</v>
      </c>
      <c r="T79" s="156">
        <f>G79/R79</f>
        <v>0.9134230555247626</v>
      </c>
      <c r="U79" s="103">
        <f>U8+U53+U77+U78</f>
        <v>123391.9</v>
      </c>
      <c r="V79" s="103">
        <f>V8+V53+V77+V78</f>
        <v>31970.250000000015</v>
      </c>
      <c r="W79" s="135">
        <f>V79-U79</f>
        <v>-91421.64999999998</v>
      </c>
      <c r="X79" s="156">
        <f>V79/U79</f>
        <v>0.25909520803229397</v>
      </c>
      <c r="Y79" s="197">
        <f t="shared" si="16"/>
        <v>-0.2502094099926985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806.45</v>
      </c>
      <c r="H88" s="112">
        <f t="shared" si="31"/>
        <v>0.02100000000007185</v>
      </c>
      <c r="I88" s="213">
        <f>G88/F88</f>
        <v>1.0000260407301822</v>
      </c>
      <c r="J88" s="117">
        <f>G88-E88</f>
        <v>-4193.55</v>
      </c>
      <c r="K88" s="147">
        <f>G88/E88</f>
        <v>0.16129000000000002</v>
      </c>
      <c r="L88" s="117"/>
      <c r="M88" s="117"/>
      <c r="N88" s="117"/>
      <c r="O88" s="117">
        <v>938.14</v>
      </c>
      <c r="P88" s="117">
        <f t="shared" si="32"/>
        <v>4061.86</v>
      </c>
      <c r="Q88" s="147">
        <f t="shared" si="33"/>
        <v>5.329694928262306</v>
      </c>
      <c r="R88" s="117">
        <v>0.11</v>
      </c>
      <c r="S88" s="117">
        <f t="shared" si="29"/>
        <v>806.34</v>
      </c>
      <c r="T88" s="147">
        <f t="shared" si="30"/>
        <v>7331.363636363637</v>
      </c>
      <c r="U88" s="112">
        <f>F88-лютий!F88</f>
        <v>0</v>
      </c>
      <c r="V88" s="118">
        <f>G88-лютий!G88</f>
        <v>0.009999999999990905</v>
      </c>
      <c r="W88" s="117">
        <f t="shared" si="34"/>
        <v>0.009999999999990905</v>
      </c>
      <c r="X88" s="147" t="e">
        <f>V88/U88</f>
        <v>#DIV/0!</v>
      </c>
      <c r="Y88" s="197">
        <f t="shared" si="16"/>
        <v>7326.033941435375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194.45</v>
      </c>
      <c r="H89" s="112">
        <f t="shared" si="31"/>
        <v>-1820.55</v>
      </c>
      <c r="I89" s="213">
        <f>G89/F89</f>
        <v>0.09650124069478908</v>
      </c>
      <c r="J89" s="117">
        <f aca="true" t="shared" si="35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27.25</v>
      </c>
      <c r="T89" s="147">
        <f t="shared" si="30"/>
        <v>1.1629784688995215</v>
      </c>
      <c r="U89" s="112">
        <f>F89-лютий!F89</f>
        <v>1000</v>
      </c>
      <c r="V89" s="118">
        <f>G89-лютий!G89</f>
        <v>0</v>
      </c>
      <c r="W89" s="117">
        <f t="shared" si="34"/>
        <v>-1000</v>
      </c>
      <c r="X89" s="147">
        <f>V89/U89</f>
        <v>0</v>
      </c>
      <c r="Y89" s="197">
        <f t="shared" si="16"/>
        <v>-0.8568774924937113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6000</v>
      </c>
      <c r="G90" s="126">
        <v>1342.79</v>
      </c>
      <c r="H90" s="112">
        <f t="shared" si="31"/>
        <v>-4657.21</v>
      </c>
      <c r="I90" s="213">
        <f>G90/F90</f>
        <v>0.22379833333333332</v>
      </c>
      <c r="J90" s="117">
        <f t="shared" si="35"/>
        <v>-20657.21</v>
      </c>
      <c r="K90" s="147">
        <f>G90/E90</f>
        <v>0.06103590909090909</v>
      </c>
      <c r="L90" s="117"/>
      <c r="M90" s="117"/>
      <c r="N90" s="117"/>
      <c r="O90" s="117">
        <v>17305.88</v>
      </c>
      <c r="P90" s="117">
        <f t="shared" si="32"/>
        <v>4694.119999999999</v>
      </c>
      <c r="Q90" s="147">
        <f t="shared" si="33"/>
        <v>1.2712442245063527</v>
      </c>
      <c r="R90" s="117">
        <v>1214.24</v>
      </c>
      <c r="S90" s="117">
        <f t="shared" si="29"/>
        <v>128.54999999999995</v>
      </c>
      <c r="T90" s="147">
        <f t="shared" si="30"/>
        <v>1.1058686915272105</v>
      </c>
      <c r="U90" s="112">
        <f>F90-лютий!F90</f>
        <v>3000</v>
      </c>
      <c r="V90" s="118">
        <f>G90-лютий!G90</f>
        <v>1011.64</v>
      </c>
      <c r="W90" s="117">
        <f t="shared" si="34"/>
        <v>-1988.3600000000001</v>
      </c>
      <c r="X90" s="147">
        <f>V90/U90</f>
        <v>0.3372133333333333</v>
      </c>
      <c r="Y90" s="197">
        <f t="shared" si="16"/>
        <v>-0.1653755329791422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8827.429</v>
      </c>
      <c r="G92" s="128">
        <f>G88+G89+G90+G91</f>
        <v>2346.69</v>
      </c>
      <c r="H92" s="129">
        <f t="shared" si="31"/>
        <v>-6480.739</v>
      </c>
      <c r="I92" s="216">
        <f>G92/F92</f>
        <v>0.26584071081172106</v>
      </c>
      <c r="J92" s="131">
        <f t="shared" si="35"/>
        <v>-41126.31</v>
      </c>
      <c r="K92" s="151">
        <f>G92/E92</f>
        <v>0.05398040162859706</v>
      </c>
      <c r="L92" s="131"/>
      <c r="M92" s="131"/>
      <c r="N92" s="131"/>
      <c r="O92" s="131">
        <v>26407.66</v>
      </c>
      <c r="P92" s="131">
        <f t="shared" si="32"/>
        <v>17065.34</v>
      </c>
      <c r="Q92" s="151">
        <f t="shared" si="33"/>
        <v>1.6462268902280626</v>
      </c>
      <c r="R92" s="131">
        <v>1384.55474</v>
      </c>
      <c r="S92" s="117">
        <f t="shared" si="29"/>
        <v>962.13526</v>
      </c>
      <c r="T92" s="147">
        <f t="shared" si="30"/>
        <v>1.6949059016619308</v>
      </c>
      <c r="U92" s="129">
        <f>F92-лютий!F92</f>
        <v>4002</v>
      </c>
      <c r="V92" s="174">
        <f>G92-лютий!G92</f>
        <v>1012.6500000000001</v>
      </c>
      <c r="W92" s="131">
        <f t="shared" si="34"/>
        <v>-2989.35</v>
      </c>
      <c r="X92" s="151">
        <f>V92/U92</f>
        <v>0.2530359820089955</v>
      </c>
      <c r="Y92" s="197">
        <f t="shared" si="16"/>
        <v>0.04867901143386821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0.05</v>
      </c>
      <c r="H93" s="112">
        <f t="shared" si="31"/>
        <v>-6.95</v>
      </c>
      <c r="I93" s="213"/>
      <c r="J93" s="117">
        <f t="shared" si="35"/>
        <v>-42.95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-8.729999999999999</v>
      </c>
      <c r="T93" s="147">
        <f t="shared" si="30"/>
        <v>0.0056947608200455585</v>
      </c>
      <c r="U93" s="112">
        <f>F93-лютий!F93</f>
        <v>4</v>
      </c>
      <c r="V93" s="118">
        <f>G93-лютий!G93</f>
        <v>0.030000000000000002</v>
      </c>
      <c r="W93" s="117">
        <f t="shared" si="34"/>
        <v>-3.97</v>
      </c>
      <c r="X93" s="147"/>
      <c r="Y93" s="197">
        <f t="shared" si="16"/>
        <v>-0.8688222210794866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2378.24</v>
      </c>
      <c r="H95" s="112">
        <f t="shared" si="31"/>
        <v>-441.5100000000002</v>
      </c>
      <c r="I95" s="213">
        <f>G95/F95</f>
        <v>0.8434222892100363</v>
      </c>
      <c r="J95" s="117">
        <f t="shared" si="35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160.28999999999996</v>
      </c>
      <c r="T95" s="147">
        <f t="shared" si="30"/>
        <v>1.0722694379945445</v>
      </c>
      <c r="U95" s="112">
        <f>F95-лютий!F95</f>
        <v>1</v>
      </c>
      <c r="V95" s="118">
        <f>G95-лютий!G95</f>
        <v>0</v>
      </c>
      <c r="W95" s="117">
        <f t="shared" si="34"/>
        <v>-1</v>
      </c>
      <c r="X95" s="147">
        <f>V95/U95</f>
        <v>0</v>
      </c>
      <c r="Y95" s="197">
        <f t="shared" si="16"/>
        <v>-0.05420150901277698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2378.29</v>
      </c>
      <c r="H97" s="129">
        <f t="shared" si="31"/>
        <v>-448.46000000000004</v>
      </c>
      <c r="I97" s="216">
        <f>G97/F97</f>
        <v>0.8413513752542673</v>
      </c>
      <c r="J97" s="131">
        <f t="shared" si="35"/>
        <v>-6714.71</v>
      </c>
      <c r="K97" s="151">
        <f>G97/E97</f>
        <v>0.2615517430990872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151.52999999999975</v>
      </c>
      <c r="T97" s="147">
        <f t="shared" si="30"/>
        <v>1.0680495428335337</v>
      </c>
      <c r="U97" s="129">
        <f>F97-лютий!F97</f>
        <v>5</v>
      </c>
      <c r="V97" s="174">
        <f>G97-лютий!G97</f>
        <v>0.03000000000020009</v>
      </c>
      <c r="W97" s="131">
        <f t="shared" si="34"/>
        <v>-4.9699999999998</v>
      </c>
      <c r="X97" s="151">
        <f>V97/U97</f>
        <v>0.006000000000040018</v>
      </c>
      <c r="Y97" s="197">
        <f t="shared" si="16"/>
        <v>-0.05687483745597999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5.22522</v>
      </c>
      <c r="G98" s="126">
        <v>3.78</v>
      </c>
      <c r="H98" s="112">
        <f t="shared" si="31"/>
        <v>-1.4452200000000004</v>
      </c>
      <c r="I98" s="213">
        <f>G98/F98</f>
        <v>0.7234145165179647</v>
      </c>
      <c r="J98" s="117">
        <f t="shared" si="35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-3.3400000000000003</v>
      </c>
      <c r="T98" s="147">
        <f t="shared" si="30"/>
        <v>0.5308988764044944</v>
      </c>
      <c r="U98" s="112">
        <f>F98-лютий!F98</f>
        <v>1.7652200000000002</v>
      </c>
      <c r="V98" s="118">
        <f>G98-лютий!G98</f>
        <v>0</v>
      </c>
      <c r="W98" s="117">
        <f t="shared" si="34"/>
        <v>-1.7652200000000002</v>
      </c>
      <c r="X98" s="147">
        <f>V98/U98</f>
        <v>0</v>
      </c>
      <c r="Y98" s="197">
        <f t="shared" si="16"/>
        <v>0.019492132463503897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11659.40422</v>
      </c>
      <c r="G100" s="183">
        <f>G86+G87+G92+G97+G98</f>
        <v>4728.7699999999995</v>
      </c>
      <c r="H100" s="184">
        <f>G100-F100</f>
        <v>-6930.634220000001</v>
      </c>
      <c r="I100" s="217">
        <f>G100/F100</f>
        <v>0.4055756118214417</v>
      </c>
      <c r="J100" s="177">
        <f>G100-E100</f>
        <v>-47856.643000000004</v>
      </c>
      <c r="K100" s="178">
        <f>G100/E100</f>
        <v>0.08992550842949545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3654.01</v>
      </c>
      <c r="S100" s="177">
        <f>G100-R100</f>
        <v>1074.7599999999993</v>
      </c>
      <c r="T100" s="178">
        <f t="shared" si="30"/>
        <v>1.2941316526227349</v>
      </c>
      <c r="U100" s="183">
        <f>U86+U87+U92+U97+U98</f>
        <v>4008.76522</v>
      </c>
      <c r="V100" s="183">
        <f>V86+V87+V92+V97+V98</f>
        <v>1012.6800000000003</v>
      </c>
      <c r="W100" s="177">
        <f>V100-U100</f>
        <v>-2996.08522</v>
      </c>
      <c r="X100" s="178">
        <f>V100/U100</f>
        <v>0.25261644033122005</v>
      </c>
      <c r="Y100" s="197">
        <f>T100-Q100</f>
        <v>-0.2273590870008435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383854.96122000006</v>
      </c>
      <c r="G101" s="183">
        <f>G79+G100</f>
        <v>285541.47000000003</v>
      </c>
      <c r="H101" s="184">
        <f>G101-F101</f>
        <v>-98313.49122000003</v>
      </c>
      <c r="I101" s="217">
        <f>G101/F101</f>
        <v>0.7438785448870275</v>
      </c>
      <c r="J101" s="177">
        <f>G101-E101</f>
        <v>-1394961.643</v>
      </c>
      <c r="K101" s="178">
        <f>G101/E101</f>
        <v>0.16991427614213533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311082.97000000003</v>
      </c>
      <c r="S101" s="177">
        <f>S79+S100</f>
        <v>-25541.50000000001</v>
      </c>
      <c r="T101" s="178">
        <f t="shared" si="30"/>
        <v>0.9178948947285671</v>
      </c>
      <c r="U101" s="184">
        <f>U79+U100</f>
        <v>127400.66522</v>
      </c>
      <c r="V101" s="184">
        <f>V79+V100</f>
        <v>32982.930000000015</v>
      </c>
      <c r="W101" s="177">
        <f>V101-U101</f>
        <v>-94417.73521999997</v>
      </c>
      <c r="X101" s="178">
        <f>V101/U101</f>
        <v>0.25889134835398164</v>
      </c>
      <c r="Y101" s="197">
        <f>T101-Q101</f>
        <v>-0.25436520453506717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16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5711.428562500001</v>
      </c>
      <c r="H104" s="262"/>
      <c r="I104" s="262"/>
      <c r="J104" s="262"/>
      <c r="V104" s="261">
        <f>IF(W79&lt;0,ABS(W79/C103),0)</f>
        <v>5713.853124999999</v>
      </c>
    </row>
    <row r="105" spans="2:7" ht="30.75">
      <c r="B105" s="263" t="s">
        <v>146</v>
      </c>
      <c r="C105" s="264">
        <v>43166</v>
      </c>
      <c r="D105" s="261"/>
      <c r="E105" s="261">
        <v>12476.1</v>
      </c>
      <c r="F105" s="78"/>
      <c r="G105" s="4" t="s">
        <v>147</v>
      </c>
    </row>
    <row r="106" spans="3:10" ht="15">
      <c r="C106" s="264">
        <v>43165</v>
      </c>
      <c r="D106" s="261"/>
      <c r="E106" s="261">
        <v>6747.1</v>
      </c>
      <c r="F106" s="78"/>
      <c r="G106" s="306"/>
      <c r="H106" s="306"/>
      <c r="I106" s="265"/>
      <c r="J106" s="266"/>
    </row>
    <row r="107" spans="3:10" ht="15">
      <c r="C107" s="264">
        <v>43164</v>
      </c>
      <c r="D107" s="261"/>
      <c r="E107" s="261">
        <v>2927.4</v>
      </c>
      <c r="F107" s="78"/>
      <c r="G107" s="306"/>
      <c r="H107" s="306"/>
      <c r="I107" s="265"/>
      <c r="J107" s="267"/>
    </row>
    <row r="108" spans="3:10" ht="15">
      <c r="C108" s="264"/>
      <c r="D108" s="4"/>
      <c r="F108" s="268"/>
      <c r="G108" s="307"/>
      <c r="H108" s="307"/>
      <c r="I108" s="269"/>
      <c r="J108" s="266"/>
    </row>
    <row r="109" spans="2:10" ht="16.5">
      <c r="B109" s="308" t="s">
        <v>148</v>
      </c>
      <c r="C109" s="309"/>
      <c r="D109" s="270"/>
      <c r="E109" s="273">
        <v>1014.52281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10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3" sqref="B1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276" t="s">
        <v>154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141</v>
      </c>
      <c r="V3" s="289" t="s">
        <v>136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139</v>
      </c>
      <c r="G4" s="292" t="s">
        <v>31</v>
      </c>
      <c r="H4" s="294" t="s">
        <v>129</v>
      </c>
      <c r="I4" s="287" t="s">
        <v>130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155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152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>
      <c r="C106" s="264">
        <v>43158</v>
      </c>
      <c r="D106" s="261"/>
      <c r="E106" s="261">
        <v>11132</v>
      </c>
      <c r="F106" s="78"/>
      <c r="G106" s="306"/>
      <c r="H106" s="306"/>
      <c r="I106" s="265"/>
      <c r="J106" s="266"/>
    </row>
    <row r="107" spans="3:10" ht="15">
      <c r="C107" s="264">
        <v>43157</v>
      </c>
      <c r="D107" s="261"/>
      <c r="E107" s="261">
        <v>4296.6</v>
      </c>
      <c r="F107" s="78"/>
      <c r="G107" s="306"/>
      <c r="H107" s="306"/>
      <c r="I107" s="265"/>
      <c r="J107" s="267"/>
    </row>
    <row r="108" spans="3:10" ht="15">
      <c r="C108" s="264"/>
      <c r="D108" s="4"/>
      <c r="F108" s="268"/>
      <c r="G108" s="307"/>
      <c r="H108" s="307"/>
      <c r="I108" s="269"/>
      <c r="J108" s="266"/>
    </row>
    <row r="109" spans="2:10" ht="16.5">
      <c r="B109" s="308" t="s">
        <v>148</v>
      </c>
      <c r="C109" s="309"/>
      <c r="D109" s="270"/>
      <c r="E109" s="273">
        <v>144.8304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9" sqref="B1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76" t="s">
        <v>128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310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140</v>
      </c>
      <c r="V3" s="289" t="s">
        <v>124</v>
      </c>
      <c r="W3" s="289"/>
      <c r="X3" s="289"/>
      <c r="Y3" s="194"/>
    </row>
    <row r="4" spans="1:24" ht="22.5" customHeight="1">
      <c r="A4" s="278"/>
      <c r="B4" s="280"/>
      <c r="C4" s="281"/>
      <c r="D4" s="311"/>
      <c r="E4" s="282"/>
      <c r="F4" s="290" t="s">
        <v>138</v>
      </c>
      <c r="G4" s="292" t="s">
        <v>31</v>
      </c>
      <c r="H4" s="294" t="s">
        <v>122</v>
      </c>
      <c r="I4" s="287" t="s">
        <v>123</v>
      </c>
      <c r="J4" s="294" t="s">
        <v>132</v>
      </c>
      <c r="K4" s="28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137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312"/>
      <c r="E5" s="282"/>
      <c r="F5" s="291"/>
      <c r="G5" s="293"/>
      <c r="H5" s="295"/>
      <c r="I5" s="288"/>
      <c r="J5" s="295"/>
      <c r="K5" s="288"/>
      <c r="L5" s="299" t="s">
        <v>109</v>
      </c>
      <c r="M5" s="300"/>
      <c r="N5" s="301"/>
      <c r="O5" s="313" t="s">
        <v>125</v>
      </c>
      <c r="P5" s="314"/>
      <c r="Q5" s="315"/>
      <c r="R5" s="305" t="s">
        <v>127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306"/>
      <c r="H106" s="306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306"/>
      <c r="H107" s="306"/>
      <c r="I107" s="265"/>
      <c r="J107" s="267"/>
      <c r="Y107" s="199"/>
    </row>
    <row r="108" spans="3:25" ht="15">
      <c r="C108" s="264"/>
      <c r="D108" s="4"/>
      <c r="F108" s="268"/>
      <c r="G108" s="307"/>
      <c r="H108" s="307"/>
      <c r="I108" s="269"/>
      <c r="J108" s="266"/>
      <c r="Y108" s="199"/>
    </row>
    <row r="109" spans="2:25" ht="16.5">
      <c r="B109" s="308" t="s">
        <v>148</v>
      </c>
      <c r="C109" s="308"/>
      <c r="D109" s="270"/>
      <c r="E109" s="270">
        <f>3396166.95/1000</f>
        <v>3396.1669500000003</v>
      </c>
      <c r="F109" s="271" t="s">
        <v>149</v>
      </c>
      <c r="G109" s="306"/>
      <c r="H109" s="306"/>
      <c r="I109" s="272"/>
      <c r="J109" s="266"/>
      <c r="Y109" s="199"/>
    </row>
  </sheetData>
  <sheetProtection/>
  <mergeCells count="27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2018-03-12T13:00:10Z</cp:lastPrinted>
  <dcterms:created xsi:type="dcterms:W3CDTF">2003-07-28T11:27:56Z</dcterms:created>
  <dcterms:modified xsi:type="dcterms:W3CDTF">2018-03-12T13:16:51Z</dcterms:modified>
  <cp:category/>
  <cp:version/>
  <cp:contentType/>
  <cp:contentStatus/>
</cp:coreProperties>
</file>